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vereveningsfonds\"/>
    </mc:Choice>
  </mc:AlternateContent>
  <xr:revisionPtr revIDLastSave="0" documentId="8_{FC58CE5B-E730-47F2-BD22-7595F3FA7721}" xr6:coauthVersionLast="47" xr6:coauthVersionMax="47" xr10:uidLastSave="{00000000-0000-0000-0000-000000000000}"/>
  <bookViews>
    <workbookView xWindow="-28920" yWindow="-120" windowWidth="29040" windowHeight="15840" xr2:uid="{ABEF221B-FA6C-4F6F-97DB-1E0018BE6560}"/>
  </bookViews>
  <sheets>
    <sheet name="Invulblad" sheetId="4" r:id="rId1"/>
    <sheet name="Berekeningsblad" sheetId="2" r:id="rId2"/>
    <sheet name="Kengetall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1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5" i="4"/>
  <c r="R21" i="4"/>
  <c r="R20" i="4"/>
  <c r="R19" i="4"/>
  <c r="R18" i="4"/>
  <c r="R17" i="4"/>
  <c r="R16" i="4"/>
  <c r="R15" i="4"/>
  <c r="R14" i="4"/>
  <c r="R13" i="4"/>
  <c r="R12" i="4"/>
  <c r="R11" i="4"/>
  <c r="R10" i="4"/>
  <c r="D74" i="2"/>
  <c r="D73" i="2"/>
  <c r="D70" i="2"/>
  <c r="E54" i="2"/>
  <c r="E53" i="2"/>
  <c r="F53" i="2"/>
  <c r="F57" i="2"/>
  <c r="F54" i="2"/>
  <c r="F56" i="2"/>
  <c r="F55" i="2"/>
  <c r="D57" i="2"/>
  <c r="D56" i="2"/>
  <c r="D55" i="2"/>
  <c r="F70" i="2"/>
  <c r="F68" i="2"/>
  <c r="D72" i="2"/>
  <c r="D71" i="2"/>
  <c r="D69" i="2"/>
  <c r="D68" i="2"/>
  <c r="B29" i="3"/>
  <c r="B31" i="3" s="1"/>
  <c r="B21" i="3"/>
  <c r="B23" i="3" s="1"/>
  <c r="B14" i="2" l="1"/>
  <c r="B20" i="2"/>
  <c r="B19" i="2"/>
  <c r="B18" i="2"/>
  <c r="B17" i="2"/>
  <c r="B16" i="2"/>
  <c r="B15" i="2"/>
  <c r="B13" i="2"/>
  <c r="B12" i="2"/>
  <c r="B11" i="2"/>
  <c r="B10" i="2"/>
  <c r="B9" i="2"/>
  <c r="B37" i="2"/>
  <c r="F74" i="2"/>
  <c r="F73" i="2"/>
  <c r="F72" i="2"/>
  <c r="F71" i="2"/>
  <c r="F69" i="2"/>
  <c r="D60" i="2"/>
  <c r="D59" i="2"/>
  <c r="D58" i="2"/>
  <c r="F61" i="2"/>
  <c r="F60" i="2"/>
  <c r="F59" i="2"/>
  <c r="F58" i="2"/>
  <c r="R35" i="2"/>
  <c r="R34" i="2"/>
  <c r="R33" i="2"/>
  <c r="R32" i="2"/>
  <c r="R31" i="2"/>
  <c r="R30" i="2"/>
  <c r="R29" i="2"/>
  <c r="R28" i="2"/>
  <c r="R27" i="2"/>
  <c r="R26" i="2"/>
  <c r="R25" i="2"/>
  <c r="R24" i="2"/>
  <c r="D61" i="2"/>
  <c r="B45" i="2" l="1"/>
  <c r="B77" i="2"/>
  <c r="B40" i="2"/>
  <c r="B82" i="2"/>
  <c r="B7" i="2"/>
  <c r="B44" i="2" l="1"/>
  <c r="B39" i="2"/>
  <c r="B53" i="2" s="1"/>
  <c r="G53" i="2" s="1"/>
  <c r="B67" i="2" l="1"/>
  <c r="B66" i="2"/>
  <c r="B65" i="2"/>
  <c r="B74" i="2"/>
  <c r="B70" i="2"/>
  <c r="B73" i="2"/>
  <c r="B69" i="2"/>
  <c r="B72" i="2"/>
  <c r="B71" i="2"/>
  <c r="B68" i="2"/>
  <c r="B54" i="2"/>
  <c r="G54" i="2" s="1"/>
  <c r="B56" i="2"/>
  <c r="B59" i="2"/>
  <c r="B61" i="2"/>
  <c r="B58" i="2"/>
  <c r="B57" i="2"/>
  <c r="B55" i="2"/>
  <c r="B60" i="2"/>
  <c r="B78" i="2"/>
  <c r="B79" i="2" s="1"/>
  <c r="B49" i="2"/>
  <c r="B42" i="2"/>
  <c r="B41" i="2"/>
  <c r="B46" i="2"/>
  <c r="B47" i="2"/>
  <c r="B50" i="2"/>
  <c r="B83" i="2"/>
  <c r="B84" i="2" s="1"/>
  <c r="C61" i="2" l="1"/>
  <c r="E61" i="2" s="1"/>
  <c r="G61" i="2" s="1"/>
  <c r="H61" i="2" s="1"/>
  <c r="C55" i="2"/>
  <c r="E55" i="2" s="1"/>
  <c r="G55" i="2" s="1"/>
  <c r="H55" i="2" s="1"/>
  <c r="H53" i="2"/>
  <c r="H54" i="2"/>
  <c r="C72" i="2"/>
  <c r="E72" i="2" s="1"/>
  <c r="G72" i="2" s="1"/>
  <c r="H72" i="2" s="1"/>
  <c r="C56" i="2"/>
  <c r="E56" i="2" s="1"/>
  <c r="G56" i="2" s="1"/>
  <c r="H56" i="2" s="1"/>
  <c r="C57" i="2"/>
  <c r="E57" i="2" s="1"/>
  <c r="G57" i="2" s="1"/>
  <c r="H57" i="2" s="1"/>
  <c r="C87" i="2"/>
  <c r="C58" i="2"/>
  <c r="E58" i="2" s="1"/>
  <c r="G58" i="2" s="1"/>
  <c r="H58" i="2" s="1"/>
  <c r="C59" i="2"/>
  <c r="E59" i="2" s="1"/>
  <c r="G59" i="2" s="1"/>
  <c r="H59" i="2" s="1"/>
  <c r="C60" i="2"/>
  <c r="E60" i="2" s="1"/>
  <c r="G60" i="2" s="1"/>
  <c r="H60" i="2" s="1"/>
  <c r="C70" i="2"/>
  <c r="E70" i="2" s="1"/>
  <c r="G70" i="2" s="1"/>
  <c r="H70" i="2" s="1"/>
  <c r="C73" i="2"/>
  <c r="E73" i="2" s="1"/>
  <c r="G73" i="2" s="1"/>
  <c r="H73" i="2" s="1"/>
  <c r="C71" i="2"/>
  <c r="E71" i="2" s="1"/>
  <c r="G71" i="2" s="1"/>
  <c r="H71" i="2" s="1"/>
  <c r="C69" i="2"/>
  <c r="E69" i="2" s="1"/>
  <c r="G69" i="2" s="1"/>
  <c r="H69" i="2" s="1"/>
  <c r="C68" i="2"/>
  <c r="E68" i="2" s="1"/>
  <c r="G68" i="2" s="1"/>
  <c r="H68" i="2" s="1"/>
  <c r="C74" i="2"/>
  <c r="E74" i="2" s="1"/>
  <c r="G74" i="2" s="1"/>
  <c r="H74" i="2" s="1"/>
  <c r="C86" i="2" l="1"/>
  <c r="C88" i="2" s="1"/>
  <c r="B4" i="2" l="1"/>
  <c r="D88" i="2"/>
  <c r="C4" i="2" s="1"/>
  <c r="C24" i="4" s="1"/>
  <c r="B5" i="2" l="1"/>
  <c r="B25" i="4" s="1"/>
  <c r="B24" i="4"/>
</calcChain>
</file>

<file path=xl/sharedStrings.xml><?xml version="1.0" encoding="utf-8"?>
<sst xmlns="http://schemas.openxmlformats.org/spreadsheetml/2006/main" count="257" uniqueCount="75">
  <si>
    <t>grondquote</t>
  </si>
  <si>
    <t>grondwaarde sociaal</t>
  </si>
  <si>
    <t>grondwaarde</t>
  </si>
  <si>
    <t>verschil per woning</t>
  </si>
  <si>
    <t>Totaal</t>
  </si>
  <si>
    <t>Woningtype</t>
  </si>
  <si>
    <t>Grondwaardering per woningtype Nieuwegein</t>
  </si>
  <si>
    <t>Sociale huur grondgebonden</t>
  </si>
  <si>
    <t>Sociale huur gestapeld (≤ 65 m²)</t>
  </si>
  <si>
    <t xml:space="preserve">Lage middenhuur grondgebonden </t>
  </si>
  <si>
    <t>Lage middenhuur gestapeld</t>
  </si>
  <si>
    <t>Vrijesectorwoning</t>
  </si>
  <si>
    <t>Grondquote</t>
  </si>
  <si>
    <t>Huur gestapeld</t>
  </si>
  <si>
    <t>Huur grondgebonden</t>
  </si>
  <si>
    <t>Koop gestapeld</t>
  </si>
  <si>
    <t>Koop grondgebonden (≤ 120 m²)</t>
  </si>
  <si>
    <t>Koop grondgebonden (&gt; 120 m²)</t>
  </si>
  <si>
    <t>Bepalen bijdrage extra sociale huurwoning</t>
  </si>
  <si>
    <t>Gemiddelde WOZ-waarde 2022</t>
  </si>
  <si>
    <t>Grondwaarde sociaal</t>
  </si>
  <si>
    <t>Bijdrage per extra sociale huurwoning</t>
  </si>
  <si>
    <t>Extra middeldure huurwoning</t>
  </si>
  <si>
    <t>Grondwaarde middelduur</t>
  </si>
  <si>
    <t>Bijdrage per extra middeldure huurwoning</t>
  </si>
  <si>
    <t>Type woning</t>
  </si>
  <si>
    <t>Vrije sectorhuur grondgebonden</t>
  </si>
  <si>
    <t>Vrij op Naamprijs per type woning</t>
  </si>
  <si>
    <t>Aantal</t>
  </si>
  <si>
    <t>Volgende kolommen alleen invullen als er verschillende woningwaardes zijn</t>
  </si>
  <si>
    <t>Controle op totaal aantal woningen</t>
  </si>
  <si>
    <t>Totaal aantal woningen</t>
  </si>
  <si>
    <t>Aantal te realiseren sociale huurwoningen</t>
  </si>
  <si>
    <t>Aantal te realiseren lage middenhuurwoningen</t>
  </si>
  <si>
    <t>Afdracht</t>
  </si>
  <si>
    <t>Afdracht sociaal</t>
  </si>
  <si>
    <t>Afdracht lage middenhuur</t>
  </si>
  <si>
    <t>Afdracht of subsidie sociaal</t>
  </si>
  <si>
    <t>Afdracht of subsidie lage middenhuur</t>
  </si>
  <si>
    <t>Saldo</t>
  </si>
  <si>
    <t xml:space="preserve">afdracht </t>
  </si>
  <si>
    <t>grondwaarde lage middenhuur</t>
  </si>
  <si>
    <t>Subsidie</t>
  </si>
  <si>
    <t>Vrije sectorhuur gestapeld (≤ 65 m²)</t>
  </si>
  <si>
    <t>Koop gestapeld (≤ 65 m²)</t>
  </si>
  <si>
    <t>Koop gestapeld (&gt; 65 m²)</t>
  </si>
  <si>
    <t>Sociale huur gestapeld (&gt; 65 m²)</t>
  </si>
  <si>
    <t>Vrije sectorhuur gestapeld (&gt; 65 m²)</t>
  </si>
  <si>
    <t>Check</t>
  </si>
  <si>
    <t>Subsidie sociale huur</t>
  </si>
  <si>
    <t>Aantal gerealiseerde sociale huurwoningen</t>
  </si>
  <si>
    <t>Aantal meer dan 30%</t>
  </si>
  <si>
    <t>Subsidie lage middenhuur</t>
  </si>
  <si>
    <t>Aantal gerealiseerde lage huurwoningen</t>
  </si>
  <si>
    <t>Projectnaam</t>
  </si>
  <si>
    <t>invulinstructie:</t>
  </si>
  <si>
    <t>Alleen de cellen met de zandkleur zijn in te vullen</t>
  </si>
  <si>
    <t>Aan deze berekening zijn geen rechten te ontlenen.</t>
  </si>
  <si>
    <t>Adres/locatie</t>
  </si>
  <si>
    <t>Uitkomst berekening</t>
  </si>
  <si>
    <t>Aantal sociale huurwoningen afdracht over te doen</t>
  </si>
  <si>
    <t>Aantal lage middenhuurwoningen afdracht over te doen</t>
  </si>
  <si>
    <t>Aantal gerealiseerde sociale huur</t>
  </si>
  <si>
    <t>Aantal gerealiseerde lage middenhuur</t>
  </si>
  <si>
    <t>Aantal sociale huurwoningen subsidie over te krijgen</t>
  </si>
  <si>
    <t>Aantal woningen per type</t>
  </si>
  <si>
    <t>Aantal te realiseren middenhuur</t>
  </si>
  <si>
    <t>Gemiddelde grondwaarde</t>
  </si>
  <si>
    <t>x</t>
  </si>
  <si>
    <t>-</t>
  </si>
  <si>
    <t>Gemiddelde afdracht/subsidie per woning</t>
  </si>
  <si>
    <t>nvt</t>
  </si>
  <si>
    <t>Voorbeeldproject</t>
  </si>
  <si>
    <t>gemiddelde marktwaarde</t>
  </si>
  <si>
    <t>Marktwaarde/VON-waarde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</si>
</sst>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42" formatCode="_ &quot;€&quot;\ * #,##0_ ;_ &quot;€&quot;\ * \-#,##0_ ;_ &quot;€&quot;\ * &quot;-&quot;_ ;_ @_ "/>
    <numFmt numFmtId="164" formatCode="0.0"/>
    <numFmt numFmtId="165" formatCode="_ &quot;€&quot;\ * #,##0.0_ ;_ &quot;€&quot;\ * \-#,##0.0_ ;_ &quot;€&quot;\ * &quot;-&quot;?_ ;_ @_ "/>
    <numFmt numFmtId="166" formatCode="&quot;€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FFFFFF"/>
      <name val="Verdana"/>
      <family val="2"/>
    </font>
    <font>
      <sz val="11"/>
      <color rgb="FF23232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2F5F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ACB9CA"/>
      </left>
      <right style="medium">
        <color rgb="FFACB9CA"/>
      </right>
      <top style="medium">
        <color rgb="FFACB9CA"/>
      </top>
      <bottom style="medium">
        <color rgb="FFACB9CA"/>
      </bottom>
      <diagonal/>
    </border>
    <border>
      <left/>
      <right style="medium">
        <color rgb="FFACB9CA"/>
      </right>
      <top style="medium">
        <color rgb="FFACB9CA"/>
      </top>
      <bottom style="medium">
        <color rgb="FFACB9CA"/>
      </bottom>
      <diagonal/>
    </border>
    <border>
      <left style="medium">
        <color rgb="FFACB9CA"/>
      </left>
      <right style="medium">
        <color rgb="FFACB9CA"/>
      </right>
      <top/>
      <bottom style="medium">
        <color rgb="FFACB9CA"/>
      </bottom>
      <diagonal/>
    </border>
    <border>
      <left/>
      <right style="medium">
        <color rgb="FFACB9CA"/>
      </right>
      <top/>
      <bottom style="medium">
        <color rgb="FFACB9CA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6" fontId="3" fillId="4" borderId="4" xfId="0" applyNumberFormat="1" applyFont="1" applyFill="1" applyBorder="1" applyAlignment="1">
      <alignment horizontal="right" vertical="center" wrapText="1"/>
    </xf>
    <xf numFmtId="6" fontId="3" fillId="5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9" fontId="3" fillId="4" borderId="4" xfId="0" applyNumberFormat="1" applyFont="1" applyFill="1" applyBorder="1" applyAlignment="1">
      <alignment vertical="center" wrapText="1"/>
    </xf>
    <xf numFmtId="9" fontId="3" fillId="5" borderId="4" xfId="0" applyNumberFormat="1" applyFont="1" applyFill="1" applyBorder="1" applyAlignment="1">
      <alignment vertical="center" wrapText="1"/>
    </xf>
    <xf numFmtId="0" fontId="4" fillId="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3" fontId="0" fillId="0" borderId="0" xfId="0" applyNumberFormat="1"/>
    <xf numFmtId="164" fontId="0" fillId="0" borderId="0" xfId="0" applyNumberFormat="1"/>
    <xf numFmtId="166" fontId="0" fillId="0" borderId="0" xfId="0" applyNumberFormat="1"/>
    <xf numFmtId="9" fontId="0" fillId="0" borderId="0" xfId="0" applyNumberFormat="1"/>
    <xf numFmtId="42" fontId="0" fillId="0" borderId="0" xfId="0" applyNumberFormat="1"/>
    <xf numFmtId="6" fontId="0" fillId="0" borderId="0" xfId="0" applyNumberFormat="1"/>
    <xf numFmtId="165" fontId="0" fillId="0" borderId="0" xfId="0" applyNumberFormat="1"/>
    <xf numFmtId="0" fontId="1" fillId="0" borderId="0" xfId="0" applyFont="1" applyProtection="1">
      <protection locked="0"/>
    </xf>
    <xf numFmtId="0" fontId="0" fillId="8" borderId="0" xfId="0" applyFill="1" applyProtection="1">
      <protection locked="0"/>
    </xf>
    <xf numFmtId="42" fontId="0" fillId="8" borderId="0" xfId="0" applyNumberFormat="1" applyFill="1" applyProtection="1">
      <protection locked="0"/>
    </xf>
    <xf numFmtId="164" fontId="5" fillId="0" borderId="0" xfId="0" applyNumberFormat="1" applyFont="1"/>
    <xf numFmtId="0" fontId="1" fillId="0" borderId="0" xfId="0" applyFont="1"/>
    <xf numFmtId="0" fontId="0" fillId="9" borderId="0" xfId="0" applyFill="1"/>
    <xf numFmtId="0" fontId="6" fillId="0" borderId="0" xfId="0" applyFont="1"/>
    <xf numFmtId="42" fontId="0" fillId="10" borderId="0" xfId="0" applyNumberFormat="1" applyFill="1"/>
    <xf numFmtId="0" fontId="0" fillId="10" borderId="0" xfId="0" applyFill="1"/>
    <xf numFmtId="0" fontId="0" fillId="8" borderId="0" xfId="0" applyFill="1"/>
    <xf numFmtId="0" fontId="3" fillId="7" borderId="0" xfId="0" applyFont="1" applyFill="1" applyAlignment="1">
      <alignment vertical="center"/>
    </xf>
    <xf numFmtId="9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0" fillId="0" borderId="0" xfId="0" applyFill="1" applyProtection="1">
      <protection locked="0"/>
    </xf>
    <xf numFmtId="42" fontId="0" fillId="0" borderId="0" xfId="0" applyNumberFormat="1" applyFill="1" applyProtection="1">
      <protection locked="0"/>
    </xf>
    <xf numFmtId="0" fontId="0" fillId="0" borderId="0" xfId="0" applyFill="1"/>
  </cellXfs>
  <cellStyles count="1">
    <cellStyle name="Standaard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3DE4-D96F-4F16-86E5-A0B3CD70840A}">
  <dimension ref="A1:R28"/>
  <sheetViews>
    <sheetView tabSelected="1" workbookViewId="0">
      <selection activeCell="E33" sqref="E33"/>
    </sheetView>
  </sheetViews>
  <sheetFormatPr defaultRowHeight="15" x14ac:dyDescent="0.25"/>
  <cols>
    <col min="1" max="1" width="33.28515625" bestFit="1" customWidth="1"/>
    <col min="2" max="2" width="12.140625" customWidth="1"/>
    <col min="3" max="3" width="13.42578125" customWidth="1"/>
    <col min="6" max="6" width="35" customWidth="1"/>
    <col min="8" max="8" width="12.85546875" customWidth="1"/>
    <col min="9" max="9" width="17" customWidth="1"/>
    <col min="10" max="10" width="33.28515625" bestFit="1" customWidth="1"/>
    <col min="11" max="11" width="7" customWidth="1"/>
    <col min="12" max="12" width="12.5703125" customWidth="1"/>
    <col min="13" max="13" width="15.85546875" customWidth="1"/>
    <col min="14" max="14" width="33.28515625" bestFit="1" customWidth="1"/>
    <col min="16" max="16" width="12.85546875" customWidth="1"/>
  </cols>
  <sheetData>
    <row r="1" spans="1:18" ht="21" x14ac:dyDescent="0.35">
      <c r="A1" s="30" t="s">
        <v>55</v>
      </c>
      <c r="B1" s="33" t="s">
        <v>56</v>
      </c>
      <c r="C1" s="33"/>
    </row>
    <row r="2" spans="1:18" x14ac:dyDescent="0.25">
      <c r="B2" t="s">
        <v>57</v>
      </c>
    </row>
    <row r="5" spans="1:18" x14ac:dyDescent="0.25">
      <c r="A5" s="28" t="s">
        <v>54</v>
      </c>
      <c r="B5" s="25" t="s">
        <v>72</v>
      </c>
      <c r="R5" s="15"/>
    </row>
    <row r="6" spans="1:18" x14ac:dyDescent="0.25">
      <c r="A6" s="28" t="s">
        <v>58</v>
      </c>
      <c r="B6" s="25"/>
      <c r="R6" s="15"/>
    </row>
    <row r="7" spans="1:18" x14ac:dyDescent="0.25">
      <c r="A7" s="28"/>
      <c r="R7" s="15"/>
    </row>
    <row r="8" spans="1:18" x14ac:dyDescent="0.25">
      <c r="A8" s="28" t="s">
        <v>27</v>
      </c>
      <c r="F8" s="29" t="s">
        <v>29</v>
      </c>
      <c r="G8" s="29"/>
      <c r="H8" s="29"/>
      <c r="I8" s="29"/>
      <c r="J8" s="29"/>
      <c r="R8" s="15"/>
    </row>
    <row r="9" spans="1:18" x14ac:dyDescent="0.25">
      <c r="A9" t="s">
        <v>25</v>
      </c>
      <c r="B9" t="s">
        <v>28</v>
      </c>
      <c r="C9" t="s">
        <v>74</v>
      </c>
      <c r="F9" t="s">
        <v>25</v>
      </c>
      <c r="G9" t="s">
        <v>28</v>
      </c>
      <c r="H9" t="s">
        <v>74</v>
      </c>
      <c r="J9" t="s">
        <v>25</v>
      </c>
      <c r="K9" t="s">
        <v>28</v>
      </c>
      <c r="L9" t="s">
        <v>74</v>
      </c>
      <c r="N9" t="s">
        <v>25</v>
      </c>
      <c r="O9" t="s">
        <v>28</v>
      </c>
      <c r="P9" t="s">
        <v>74</v>
      </c>
      <c r="R9" s="15" t="s">
        <v>48</v>
      </c>
    </row>
    <row r="10" spans="1:18" x14ac:dyDescent="0.25">
      <c r="A10" t="s">
        <v>7</v>
      </c>
      <c r="B10" s="25"/>
      <c r="C10" s="26">
        <v>0</v>
      </c>
      <c r="F10" t="s">
        <v>7</v>
      </c>
      <c r="G10" s="25"/>
      <c r="H10" s="26">
        <v>0</v>
      </c>
      <c r="J10" t="s">
        <v>7</v>
      </c>
      <c r="K10" s="25"/>
      <c r="L10" s="26">
        <v>0</v>
      </c>
      <c r="N10" t="s">
        <v>7</v>
      </c>
      <c r="O10" s="25"/>
      <c r="P10" s="26">
        <v>0</v>
      </c>
      <c r="R10" s="15">
        <f>B10+G10+K10+O10</f>
        <v>0</v>
      </c>
    </row>
    <row r="11" spans="1:18" x14ac:dyDescent="0.25">
      <c r="A11" t="s">
        <v>46</v>
      </c>
      <c r="B11" s="25"/>
      <c r="C11" s="26">
        <v>0</v>
      </c>
      <c r="F11" t="s">
        <v>46</v>
      </c>
      <c r="G11" s="25"/>
      <c r="H11" s="26">
        <v>0</v>
      </c>
      <c r="J11" t="s">
        <v>46</v>
      </c>
      <c r="K11" s="25"/>
      <c r="L11" s="26">
        <v>0</v>
      </c>
      <c r="N11" t="s">
        <v>46</v>
      </c>
      <c r="O11" s="25"/>
      <c r="P11" s="26">
        <v>0</v>
      </c>
      <c r="R11" s="15">
        <f>B11+G11+K11+O11</f>
        <v>0</v>
      </c>
    </row>
    <row r="12" spans="1:18" x14ac:dyDescent="0.25">
      <c r="A12" t="s">
        <v>8</v>
      </c>
      <c r="B12" s="25"/>
      <c r="C12" s="26">
        <v>0</v>
      </c>
      <c r="F12" t="s">
        <v>8</v>
      </c>
      <c r="G12" s="25"/>
      <c r="H12" s="26">
        <v>0</v>
      </c>
      <c r="J12" t="s">
        <v>8</v>
      </c>
      <c r="K12" s="25"/>
      <c r="L12" s="26">
        <v>0</v>
      </c>
      <c r="N12" t="s">
        <v>8</v>
      </c>
      <c r="O12" s="25"/>
      <c r="P12" s="26">
        <v>0</v>
      </c>
      <c r="R12" s="15">
        <f>B12+G12+K12+O12</f>
        <v>0</v>
      </c>
    </row>
    <row r="13" spans="1:18" x14ac:dyDescent="0.25">
      <c r="A13" t="s">
        <v>9</v>
      </c>
      <c r="B13" s="25"/>
      <c r="C13" s="26">
        <v>0</v>
      </c>
      <c r="F13" t="s">
        <v>9</v>
      </c>
      <c r="G13" s="25"/>
      <c r="H13" s="26">
        <v>0</v>
      </c>
      <c r="J13" t="s">
        <v>9</v>
      </c>
      <c r="K13" s="25"/>
      <c r="L13" s="26">
        <v>0</v>
      </c>
      <c r="N13" t="s">
        <v>9</v>
      </c>
      <c r="O13" s="25"/>
      <c r="P13" s="26">
        <v>0</v>
      </c>
      <c r="R13" s="15">
        <f t="shared" ref="R13:R21" si="0">B13+G13+K13+O13</f>
        <v>0</v>
      </c>
    </row>
    <row r="14" spans="1:18" x14ac:dyDescent="0.25">
      <c r="A14" t="s">
        <v>10</v>
      </c>
      <c r="B14" s="25"/>
      <c r="C14" s="26">
        <v>0</v>
      </c>
      <c r="F14" t="s">
        <v>10</v>
      </c>
      <c r="G14" s="25"/>
      <c r="H14" s="26">
        <v>0</v>
      </c>
      <c r="J14" t="s">
        <v>10</v>
      </c>
      <c r="K14" s="25"/>
      <c r="L14" s="26">
        <v>0</v>
      </c>
      <c r="N14" t="s">
        <v>10</v>
      </c>
      <c r="O14" s="25"/>
      <c r="P14" s="26">
        <v>0</v>
      </c>
      <c r="R14" s="15">
        <f t="shared" si="0"/>
        <v>0</v>
      </c>
    </row>
    <row r="15" spans="1:18" x14ac:dyDescent="0.25">
      <c r="A15" t="s">
        <v>47</v>
      </c>
      <c r="B15" s="25"/>
      <c r="C15" s="26">
        <v>0</v>
      </c>
      <c r="F15" t="s">
        <v>47</v>
      </c>
      <c r="G15" s="25"/>
      <c r="H15" s="26">
        <v>0</v>
      </c>
      <c r="J15" t="s">
        <v>47</v>
      </c>
      <c r="K15" s="25"/>
      <c r="L15" s="26">
        <v>0</v>
      </c>
      <c r="N15" t="s">
        <v>47</v>
      </c>
      <c r="O15" s="25"/>
      <c r="P15" s="26">
        <v>0</v>
      </c>
      <c r="R15" s="15">
        <f t="shared" si="0"/>
        <v>0</v>
      </c>
    </row>
    <row r="16" spans="1:18" x14ac:dyDescent="0.25">
      <c r="A16" t="s">
        <v>43</v>
      </c>
      <c r="B16" s="25"/>
      <c r="C16" s="26">
        <v>0</v>
      </c>
      <c r="F16" t="s">
        <v>43</v>
      </c>
      <c r="G16" s="25"/>
      <c r="H16" s="26">
        <v>0</v>
      </c>
      <c r="J16" t="s">
        <v>43</v>
      </c>
      <c r="K16" s="25"/>
      <c r="L16" s="26">
        <v>0</v>
      </c>
      <c r="N16" t="s">
        <v>43</v>
      </c>
      <c r="O16" s="25"/>
      <c r="P16" s="26">
        <v>0</v>
      </c>
      <c r="R16" s="15">
        <f t="shared" si="0"/>
        <v>0</v>
      </c>
    </row>
    <row r="17" spans="1:18" x14ac:dyDescent="0.25">
      <c r="A17" t="s">
        <v>26</v>
      </c>
      <c r="B17" s="25"/>
      <c r="C17" s="26">
        <v>0</v>
      </c>
      <c r="F17" t="s">
        <v>26</v>
      </c>
      <c r="G17" s="25"/>
      <c r="H17" s="26">
        <v>0</v>
      </c>
      <c r="J17" t="s">
        <v>26</v>
      </c>
      <c r="K17" s="25"/>
      <c r="L17" s="26">
        <v>0</v>
      </c>
      <c r="N17" t="s">
        <v>26</v>
      </c>
      <c r="O17" s="25"/>
      <c r="P17" s="26">
        <v>0</v>
      </c>
      <c r="R17" s="15">
        <f t="shared" si="0"/>
        <v>0</v>
      </c>
    </row>
    <row r="18" spans="1:18" x14ac:dyDescent="0.25">
      <c r="A18" t="s">
        <v>45</v>
      </c>
      <c r="B18" s="25"/>
      <c r="C18" s="26">
        <v>0</v>
      </c>
      <c r="F18" t="s">
        <v>45</v>
      </c>
      <c r="G18" s="25"/>
      <c r="H18" s="26">
        <v>0</v>
      </c>
      <c r="J18" t="s">
        <v>45</v>
      </c>
      <c r="K18" s="25"/>
      <c r="L18" s="26">
        <v>0</v>
      </c>
      <c r="N18" t="s">
        <v>45</v>
      </c>
      <c r="O18" s="25"/>
      <c r="P18" s="26">
        <v>0</v>
      </c>
      <c r="R18" s="15">
        <f t="shared" si="0"/>
        <v>0</v>
      </c>
    </row>
    <row r="19" spans="1:18" x14ac:dyDescent="0.25">
      <c r="A19" t="s">
        <v>44</v>
      </c>
      <c r="B19" s="25"/>
      <c r="C19" s="26">
        <v>0</v>
      </c>
      <c r="F19" t="s">
        <v>44</v>
      </c>
      <c r="G19" s="25"/>
      <c r="H19" s="26">
        <v>0</v>
      </c>
      <c r="J19" t="s">
        <v>44</v>
      </c>
      <c r="K19" s="25"/>
      <c r="L19" s="26">
        <v>0</v>
      </c>
      <c r="N19" t="s">
        <v>44</v>
      </c>
      <c r="O19" s="25"/>
      <c r="P19" s="26">
        <v>0</v>
      </c>
      <c r="R19" s="15">
        <f t="shared" si="0"/>
        <v>0</v>
      </c>
    </row>
    <row r="20" spans="1:18" x14ac:dyDescent="0.25">
      <c r="A20" t="s">
        <v>16</v>
      </c>
      <c r="B20" s="25"/>
      <c r="C20" s="26">
        <v>0</v>
      </c>
      <c r="F20" t="s">
        <v>16</v>
      </c>
      <c r="G20" s="25"/>
      <c r="H20" s="26">
        <v>0</v>
      </c>
      <c r="J20" t="s">
        <v>16</v>
      </c>
      <c r="K20" s="25"/>
      <c r="L20" s="26">
        <v>0</v>
      </c>
      <c r="N20" t="s">
        <v>16</v>
      </c>
      <c r="O20" s="25"/>
      <c r="P20" s="26">
        <v>0</v>
      </c>
      <c r="R20" s="15">
        <f t="shared" si="0"/>
        <v>0</v>
      </c>
    </row>
    <row r="21" spans="1:18" x14ac:dyDescent="0.25">
      <c r="A21" t="s">
        <v>17</v>
      </c>
      <c r="B21" s="25"/>
      <c r="C21" s="26">
        <v>0</v>
      </c>
      <c r="F21" t="s">
        <v>17</v>
      </c>
      <c r="G21" s="25"/>
      <c r="H21" s="26">
        <v>0</v>
      </c>
      <c r="J21" t="s">
        <v>17</v>
      </c>
      <c r="K21" s="25"/>
      <c r="L21" s="26">
        <v>0</v>
      </c>
      <c r="N21" t="s">
        <v>17</v>
      </c>
      <c r="O21" s="25"/>
      <c r="P21" s="26">
        <v>0</v>
      </c>
      <c r="R21" s="15">
        <f t="shared" si="0"/>
        <v>0</v>
      </c>
    </row>
    <row r="24" spans="1:18" x14ac:dyDescent="0.25">
      <c r="A24" s="28" t="s">
        <v>59</v>
      </c>
      <c r="B24" s="31" t="e">
        <f>Berekeningsblad!B4</f>
        <v>#DIV/0!</v>
      </c>
      <c r="C24" s="31" t="e">
        <f>Berekeningsblad!C4</f>
        <v>#DIV/0!</v>
      </c>
    </row>
    <row r="25" spans="1:18" x14ac:dyDescent="0.25">
      <c r="A25" s="28"/>
      <c r="B25" s="31" t="e">
        <f>Berekeningsblad!B5</f>
        <v>#DIV/0!</v>
      </c>
      <c r="C25" s="31" t="str">
        <f>Berekeningsblad!C5</f>
        <v>Gemiddelde afdracht/subsidie per woning</v>
      </c>
    </row>
    <row r="28" spans="1:18" x14ac:dyDescent="0.25">
      <c r="D28" s="39"/>
    </row>
  </sheetData>
  <conditionalFormatting sqref="R10:R21">
    <cfRule type="cellIs" dxfId="5" priority="1" operator="notEqual">
      <formula>#REF!</formula>
    </cfRule>
    <cfRule type="cellIs" dxfId="4" priority="2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6B01-E2EB-451A-83AB-BA8E6C362FDF}">
  <dimension ref="A1:R100"/>
  <sheetViews>
    <sheetView topLeftCell="A70" zoomScaleNormal="100" workbookViewId="0">
      <selection activeCell="D26" sqref="D26"/>
    </sheetView>
  </sheetViews>
  <sheetFormatPr defaultColWidth="8.7109375" defaultRowHeight="15" x14ac:dyDescent="0.25"/>
  <cols>
    <col min="1" max="1" width="45.42578125" style="15" customWidth="1"/>
    <col min="2" max="2" width="12.5703125" style="15" customWidth="1"/>
    <col min="3" max="3" width="23.42578125" style="15" customWidth="1"/>
    <col min="4" max="4" width="12.85546875" style="15" bestFit="1" customWidth="1"/>
    <col min="5" max="5" width="15.140625" style="15" customWidth="1"/>
    <col min="6" max="6" width="31.5703125" style="15" customWidth="1"/>
    <col min="7" max="7" width="9.42578125" style="15" bestFit="1" customWidth="1"/>
    <col min="8" max="8" width="21.85546875" style="15" customWidth="1"/>
    <col min="9" max="9" width="3.140625" style="15" customWidth="1"/>
    <col min="10" max="10" width="30.5703125" style="15" bestFit="1" customWidth="1"/>
    <col min="11" max="11" width="12.5703125" style="15" customWidth="1"/>
    <col min="12" max="12" width="23.140625" style="15" customWidth="1"/>
    <col min="13" max="13" width="3.140625" style="15" customWidth="1"/>
    <col min="14" max="14" width="30.5703125" style="15" bestFit="1" customWidth="1"/>
    <col min="15" max="15" width="8.7109375" style="15"/>
    <col min="16" max="16" width="20.85546875" style="15" customWidth="1"/>
    <col min="17" max="17" width="3.42578125" style="15" customWidth="1"/>
    <col min="18" max="18" width="6.5703125" style="15" customWidth="1"/>
    <col min="19" max="16384" width="8.7109375" style="15"/>
  </cols>
  <sheetData>
    <row r="1" spans="1:17" x14ac:dyDescent="0.25">
      <c r="A1" s="28" t="s">
        <v>54</v>
      </c>
      <c r="B1" s="37" t="str">
        <f>Invulblad!B5</f>
        <v>Voorbeeldproject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5">
      <c r="A2" s="28" t="s">
        <v>58</v>
      </c>
      <c r="B2" s="37">
        <f>Invulblad!B6</f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28" t="s">
        <v>59</v>
      </c>
      <c r="B4" s="31" t="e">
        <f>C88</f>
        <v>#DIV/0!</v>
      </c>
      <c r="C4" s="32" t="e">
        <f>D88</f>
        <v>#DIV/0!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28"/>
      <c r="B5" s="31" t="e">
        <f>B4/B7</f>
        <v>#DIV/0!</v>
      </c>
      <c r="C5" s="32" t="s">
        <v>70</v>
      </c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28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5">
      <c r="A7" t="s">
        <v>31</v>
      </c>
      <c r="B7">
        <f>SUM(B9:B20)</f>
        <v>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5">
      <c r="A9" t="s">
        <v>65</v>
      </c>
      <c r="B9">
        <f>B24+G24+K24+O24</f>
        <v>0</v>
      </c>
      <c r="C9" t="s">
        <v>7</v>
      </c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5">
      <c r="A10"/>
      <c r="B10">
        <f>B25+G25+K25+O25</f>
        <v>0</v>
      </c>
      <c r="C10" t="s">
        <v>46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5">
      <c r="A11"/>
      <c r="B11">
        <f>B26+G26+K26+O26</f>
        <v>0</v>
      </c>
      <c r="C11" t="s">
        <v>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x14ac:dyDescent="0.25">
      <c r="A12"/>
      <c r="B12">
        <f t="shared" ref="B12:B20" si="0">B27+G27+K27+O27</f>
        <v>0</v>
      </c>
      <c r="C12" t="s">
        <v>9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/>
      <c r="B13">
        <f t="shared" si="0"/>
        <v>0</v>
      </c>
      <c r="C13" t="s">
        <v>10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/>
      <c r="B14">
        <f t="shared" si="0"/>
        <v>0</v>
      </c>
      <c r="C14" t="s">
        <v>47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x14ac:dyDescent="0.25">
      <c r="A15"/>
      <c r="B15">
        <f t="shared" si="0"/>
        <v>0</v>
      </c>
      <c r="C15" t="s">
        <v>43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x14ac:dyDescent="0.25">
      <c r="A16"/>
      <c r="B16">
        <f t="shared" si="0"/>
        <v>0</v>
      </c>
      <c r="C16" t="s">
        <v>26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8" x14ac:dyDescent="0.25">
      <c r="A17"/>
      <c r="B17">
        <f t="shared" si="0"/>
        <v>0</v>
      </c>
      <c r="C17" t="s">
        <v>45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8" x14ac:dyDescent="0.25">
      <c r="A18"/>
      <c r="B18">
        <f t="shared" si="0"/>
        <v>0</v>
      </c>
      <c r="C18" t="s">
        <v>44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8" x14ac:dyDescent="0.25">
      <c r="A19"/>
      <c r="B19">
        <f t="shared" si="0"/>
        <v>0</v>
      </c>
      <c r="C19" t="s">
        <v>16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x14ac:dyDescent="0.25">
      <c r="A20"/>
      <c r="B20">
        <f t="shared" si="0"/>
        <v>0</v>
      </c>
      <c r="C20" t="s">
        <v>17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 x14ac:dyDescent="0.25">
      <c r="A22" t="s">
        <v>27</v>
      </c>
      <c r="B22"/>
      <c r="C22"/>
      <c r="D22"/>
      <c r="E22"/>
      <c r="F22" s="39"/>
      <c r="G22" s="39"/>
      <c r="H22" s="39"/>
      <c r="I22" s="39"/>
      <c r="J22" s="39"/>
      <c r="K22"/>
      <c r="L22"/>
      <c r="M22"/>
      <c r="N22"/>
      <c r="O22"/>
      <c r="P22"/>
      <c r="Q22"/>
    </row>
    <row r="23" spans="1:18" x14ac:dyDescent="0.25">
      <c r="A23" t="s">
        <v>25</v>
      </c>
      <c r="B23" t="s">
        <v>28</v>
      </c>
      <c r="C23" t="s">
        <v>74</v>
      </c>
      <c r="D23"/>
      <c r="E23"/>
      <c r="F23" t="s">
        <v>25</v>
      </c>
      <c r="G23" t="s">
        <v>28</v>
      </c>
      <c r="H23" t="s">
        <v>74</v>
      </c>
      <c r="I23"/>
      <c r="J23" t="s">
        <v>25</v>
      </c>
      <c r="K23" t="s">
        <v>28</v>
      </c>
      <c r="L23" t="s">
        <v>74</v>
      </c>
      <c r="M23"/>
      <c r="N23" t="s">
        <v>25</v>
      </c>
      <c r="O23" t="s">
        <v>28</v>
      </c>
      <c r="P23" t="s">
        <v>74</v>
      </c>
      <c r="Q23"/>
      <c r="R23" s="15" t="s">
        <v>48</v>
      </c>
    </row>
    <row r="24" spans="1:18" x14ac:dyDescent="0.25">
      <c r="A24" t="s">
        <v>7</v>
      </c>
      <c r="B24" s="37">
        <f>Invulblad!B10</f>
        <v>0</v>
      </c>
      <c r="C24" s="38">
        <f>Invulblad!C10</f>
        <v>0</v>
      </c>
      <c r="D24"/>
      <c r="E24"/>
      <c r="F24" t="s">
        <v>7</v>
      </c>
      <c r="G24" s="37">
        <f>Invulblad!G10</f>
        <v>0</v>
      </c>
      <c r="H24" s="38">
        <f>Invulblad!H10</f>
        <v>0</v>
      </c>
      <c r="I24"/>
      <c r="J24" t="s">
        <v>7</v>
      </c>
      <c r="K24" s="37">
        <f>Invulblad!K10</f>
        <v>0</v>
      </c>
      <c r="L24" s="38">
        <f>Invulblad!L10</f>
        <v>0</v>
      </c>
      <c r="M24"/>
      <c r="N24" t="s">
        <v>7</v>
      </c>
      <c r="O24" s="37">
        <f>Invulblad!O10</f>
        <v>0</v>
      </c>
      <c r="P24" s="38">
        <f>Invulblad!P10</f>
        <v>0</v>
      </c>
      <c r="Q24"/>
      <c r="R24" s="15">
        <f>B24+G24+K24+O24</f>
        <v>0</v>
      </c>
    </row>
    <row r="25" spans="1:18" x14ac:dyDescent="0.25">
      <c r="A25" t="s">
        <v>46</v>
      </c>
      <c r="B25" s="37">
        <f>Invulblad!B11</f>
        <v>0</v>
      </c>
      <c r="C25" s="38">
        <f>Invulblad!C11</f>
        <v>0</v>
      </c>
      <c r="D25"/>
      <c r="E25"/>
      <c r="F25" t="s">
        <v>46</v>
      </c>
      <c r="G25" s="37">
        <f>Invulblad!G11</f>
        <v>0</v>
      </c>
      <c r="H25" s="38">
        <f>Invulblad!H11</f>
        <v>0</v>
      </c>
      <c r="I25"/>
      <c r="J25" t="s">
        <v>46</v>
      </c>
      <c r="K25" s="37">
        <f>Invulblad!K11</f>
        <v>0</v>
      </c>
      <c r="L25" s="38">
        <f>Invulblad!L11</f>
        <v>0</v>
      </c>
      <c r="M25"/>
      <c r="N25" t="s">
        <v>46</v>
      </c>
      <c r="O25" s="37">
        <f>Invulblad!O11</f>
        <v>0</v>
      </c>
      <c r="P25" s="38">
        <f>Invulblad!P11</f>
        <v>0</v>
      </c>
      <c r="Q25"/>
      <c r="R25" s="15">
        <f>B25+G25+K25+O25</f>
        <v>0</v>
      </c>
    </row>
    <row r="26" spans="1:18" x14ac:dyDescent="0.25">
      <c r="A26" t="s">
        <v>8</v>
      </c>
      <c r="B26" s="37">
        <f>Invulblad!B12</f>
        <v>0</v>
      </c>
      <c r="C26" s="38">
        <f>Invulblad!C12</f>
        <v>0</v>
      </c>
      <c r="D26"/>
      <c r="E26"/>
      <c r="F26" t="s">
        <v>8</v>
      </c>
      <c r="G26" s="37">
        <f>Invulblad!G12</f>
        <v>0</v>
      </c>
      <c r="H26" s="38">
        <f>Invulblad!H12</f>
        <v>0</v>
      </c>
      <c r="I26"/>
      <c r="J26" t="s">
        <v>8</v>
      </c>
      <c r="K26" s="37">
        <f>Invulblad!K12</f>
        <v>0</v>
      </c>
      <c r="L26" s="38">
        <f>Invulblad!L12</f>
        <v>0</v>
      </c>
      <c r="M26"/>
      <c r="N26" t="s">
        <v>8</v>
      </c>
      <c r="O26" s="37">
        <f>Invulblad!O12</f>
        <v>0</v>
      </c>
      <c r="P26" s="38">
        <f>Invulblad!P12</f>
        <v>0</v>
      </c>
      <c r="Q26"/>
      <c r="R26" s="15">
        <f>B26+G26+K26+O26</f>
        <v>0</v>
      </c>
    </row>
    <row r="27" spans="1:18" x14ac:dyDescent="0.25">
      <c r="A27" t="s">
        <v>9</v>
      </c>
      <c r="B27" s="37">
        <f>Invulblad!B13</f>
        <v>0</v>
      </c>
      <c r="C27" s="38">
        <f>Invulblad!C13</f>
        <v>0</v>
      </c>
      <c r="D27"/>
      <c r="E27"/>
      <c r="F27" t="s">
        <v>9</v>
      </c>
      <c r="G27" s="37">
        <f>Invulblad!G13</f>
        <v>0</v>
      </c>
      <c r="H27" s="38">
        <f>Invulblad!H13</f>
        <v>0</v>
      </c>
      <c r="I27"/>
      <c r="J27" t="s">
        <v>9</v>
      </c>
      <c r="K27" s="37">
        <f>Invulblad!K13</f>
        <v>0</v>
      </c>
      <c r="L27" s="38">
        <f>Invulblad!L13</f>
        <v>0</v>
      </c>
      <c r="M27"/>
      <c r="N27" t="s">
        <v>9</v>
      </c>
      <c r="O27" s="37">
        <f>Invulblad!O13</f>
        <v>0</v>
      </c>
      <c r="P27" s="38">
        <f>Invulblad!P13</f>
        <v>0</v>
      </c>
      <c r="Q27"/>
      <c r="R27" s="15">
        <f t="shared" ref="R27:R35" si="1">B27+G27+K27+O27</f>
        <v>0</v>
      </c>
    </row>
    <row r="28" spans="1:18" x14ac:dyDescent="0.25">
      <c r="A28" t="s">
        <v>10</v>
      </c>
      <c r="B28" s="37">
        <f>Invulblad!B14</f>
        <v>0</v>
      </c>
      <c r="C28" s="38">
        <f>Invulblad!C14</f>
        <v>0</v>
      </c>
      <c r="D28"/>
      <c r="E28"/>
      <c r="F28" t="s">
        <v>10</v>
      </c>
      <c r="G28" s="37">
        <f>Invulblad!G14</f>
        <v>0</v>
      </c>
      <c r="H28" s="38">
        <f>Invulblad!H14</f>
        <v>0</v>
      </c>
      <c r="I28"/>
      <c r="J28" t="s">
        <v>10</v>
      </c>
      <c r="K28" s="37">
        <f>Invulblad!K14</f>
        <v>0</v>
      </c>
      <c r="L28" s="38">
        <f>Invulblad!L14</f>
        <v>0</v>
      </c>
      <c r="M28"/>
      <c r="N28" t="s">
        <v>10</v>
      </c>
      <c r="O28" s="37">
        <f>Invulblad!O14</f>
        <v>0</v>
      </c>
      <c r="P28" s="38">
        <f>Invulblad!P14</f>
        <v>0</v>
      </c>
      <c r="Q28"/>
      <c r="R28" s="15">
        <f t="shared" si="1"/>
        <v>0</v>
      </c>
    </row>
    <row r="29" spans="1:18" x14ac:dyDescent="0.25">
      <c r="A29" t="s">
        <v>47</v>
      </c>
      <c r="B29" s="37">
        <f>Invulblad!B15</f>
        <v>0</v>
      </c>
      <c r="C29" s="38">
        <f>Invulblad!C15</f>
        <v>0</v>
      </c>
      <c r="D29"/>
      <c r="E29"/>
      <c r="F29" t="s">
        <v>47</v>
      </c>
      <c r="G29" s="37">
        <f>Invulblad!G15</f>
        <v>0</v>
      </c>
      <c r="H29" s="38">
        <f>Invulblad!H15</f>
        <v>0</v>
      </c>
      <c r="I29"/>
      <c r="J29" t="s">
        <v>47</v>
      </c>
      <c r="K29" s="37">
        <f>Invulblad!K15</f>
        <v>0</v>
      </c>
      <c r="L29" s="38">
        <f>Invulblad!L15</f>
        <v>0</v>
      </c>
      <c r="M29"/>
      <c r="N29" t="s">
        <v>47</v>
      </c>
      <c r="O29" s="37">
        <f>Invulblad!O15</f>
        <v>0</v>
      </c>
      <c r="P29" s="38">
        <f>Invulblad!P15</f>
        <v>0</v>
      </c>
      <c r="Q29"/>
      <c r="R29" s="15">
        <f t="shared" si="1"/>
        <v>0</v>
      </c>
    </row>
    <row r="30" spans="1:18" x14ac:dyDescent="0.25">
      <c r="A30" t="s">
        <v>43</v>
      </c>
      <c r="B30" s="37">
        <f>Invulblad!B16</f>
        <v>0</v>
      </c>
      <c r="C30" s="38">
        <f>Invulblad!C16</f>
        <v>0</v>
      </c>
      <c r="D30"/>
      <c r="E30"/>
      <c r="F30" t="s">
        <v>43</v>
      </c>
      <c r="G30" s="37">
        <f>Invulblad!G16</f>
        <v>0</v>
      </c>
      <c r="H30" s="38">
        <f>Invulblad!H16</f>
        <v>0</v>
      </c>
      <c r="I30"/>
      <c r="J30" t="s">
        <v>43</v>
      </c>
      <c r="K30" s="37">
        <f>Invulblad!K16</f>
        <v>0</v>
      </c>
      <c r="L30" s="38">
        <f>Invulblad!L16</f>
        <v>0</v>
      </c>
      <c r="M30"/>
      <c r="N30" t="s">
        <v>43</v>
      </c>
      <c r="O30" s="37">
        <f>Invulblad!O16</f>
        <v>0</v>
      </c>
      <c r="P30" s="38">
        <f>Invulblad!P16</f>
        <v>0</v>
      </c>
      <c r="Q30"/>
      <c r="R30" s="15">
        <f t="shared" si="1"/>
        <v>0</v>
      </c>
    </row>
    <row r="31" spans="1:18" x14ac:dyDescent="0.25">
      <c r="A31" t="s">
        <v>26</v>
      </c>
      <c r="B31" s="37">
        <f>Invulblad!B17</f>
        <v>0</v>
      </c>
      <c r="C31" s="38">
        <f>Invulblad!C17</f>
        <v>0</v>
      </c>
      <c r="D31"/>
      <c r="E31"/>
      <c r="F31" t="s">
        <v>26</v>
      </c>
      <c r="G31" s="37">
        <f>Invulblad!G17</f>
        <v>0</v>
      </c>
      <c r="H31" s="38">
        <f>Invulblad!H17</f>
        <v>0</v>
      </c>
      <c r="I31"/>
      <c r="J31" t="s">
        <v>26</v>
      </c>
      <c r="K31" s="37">
        <f>Invulblad!K17</f>
        <v>0</v>
      </c>
      <c r="L31" s="38">
        <f>Invulblad!L17</f>
        <v>0</v>
      </c>
      <c r="M31"/>
      <c r="N31" t="s">
        <v>26</v>
      </c>
      <c r="O31" s="37">
        <f>Invulblad!O17</f>
        <v>0</v>
      </c>
      <c r="P31" s="38">
        <f>Invulblad!P17</f>
        <v>0</v>
      </c>
      <c r="Q31"/>
      <c r="R31" s="15">
        <f t="shared" si="1"/>
        <v>0</v>
      </c>
    </row>
    <row r="32" spans="1:18" x14ac:dyDescent="0.25">
      <c r="A32" t="s">
        <v>45</v>
      </c>
      <c r="B32" s="37">
        <f>Invulblad!B18</f>
        <v>0</v>
      </c>
      <c r="C32" s="38">
        <f>Invulblad!C18</f>
        <v>0</v>
      </c>
      <c r="D32"/>
      <c r="E32"/>
      <c r="F32" t="s">
        <v>45</v>
      </c>
      <c r="G32" s="37">
        <f>Invulblad!G18</f>
        <v>0</v>
      </c>
      <c r="H32" s="38">
        <f>Invulblad!H18</f>
        <v>0</v>
      </c>
      <c r="I32"/>
      <c r="J32" t="s">
        <v>45</v>
      </c>
      <c r="K32" s="37">
        <f>Invulblad!K18</f>
        <v>0</v>
      </c>
      <c r="L32" s="38">
        <f>Invulblad!L18</f>
        <v>0</v>
      </c>
      <c r="M32"/>
      <c r="N32" t="s">
        <v>45</v>
      </c>
      <c r="O32" s="37">
        <f>Invulblad!O18</f>
        <v>0</v>
      </c>
      <c r="P32" s="38">
        <f>Invulblad!P18</f>
        <v>0</v>
      </c>
      <c r="Q32"/>
      <c r="R32" s="15">
        <f t="shared" si="1"/>
        <v>0</v>
      </c>
    </row>
    <row r="33" spans="1:18" x14ac:dyDescent="0.25">
      <c r="A33" t="s">
        <v>44</v>
      </c>
      <c r="B33" s="37">
        <f>Invulblad!B19</f>
        <v>0</v>
      </c>
      <c r="C33" s="38">
        <f>Invulblad!C19</f>
        <v>0</v>
      </c>
      <c r="D33"/>
      <c r="E33"/>
      <c r="F33" t="s">
        <v>44</v>
      </c>
      <c r="G33" s="37">
        <f>Invulblad!G19</f>
        <v>0</v>
      </c>
      <c r="H33" s="38">
        <f>Invulblad!H19</f>
        <v>0</v>
      </c>
      <c r="I33"/>
      <c r="J33" t="s">
        <v>44</v>
      </c>
      <c r="K33" s="37">
        <f>Invulblad!K19</f>
        <v>0</v>
      </c>
      <c r="L33" s="38">
        <f>Invulblad!L19</f>
        <v>0</v>
      </c>
      <c r="M33"/>
      <c r="N33" t="s">
        <v>44</v>
      </c>
      <c r="O33" s="37">
        <f>Invulblad!O19</f>
        <v>0</v>
      </c>
      <c r="P33" s="38">
        <f>Invulblad!P19</f>
        <v>0</v>
      </c>
      <c r="Q33"/>
      <c r="R33" s="15">
        <f t="shared" si="1"/>
        <v>0</v>
      </c>
    </row>
    <row r="34" spans="1:18" x14ac:dyDescent="0.25">
      <c r="A34" t="s">
        <v>16</v>
      </c>
      <c r="B34" s="37">
        <f>Invulblad!B20</f>
        <v>0</v>
      </c>
      <c r="C34" s="38">
        <f>Invulblad!C20</f>
        <v>0</v>
      </c>
      <c r="D34"/>
      <c r="E34"/>
      <c r="F34" t="s">
        <v>16</v>
      </c>
      <c r="G34" s="37">
        <f>Invulblad!G20</f>
        <v>0</v>
      </c>
      <c r="H34" s="38">
        <f>Invulblad!H20</f>
        <v>0</v>
      </c>
      <c r="I34"/>
      <c r="J34" t="s">
        <v>16</v>
      </c>
      <c r="K34" s="37">
        <f>Invulblad!K20</f>
        <v>0</v>
      </c>
      <c r="L34" s="38">
        <f>Invulblad!L20</f>
        <v>0</v>
      </c>
      <c r="M34"/>
      <c r="N34" t="s">
        <v>16</v>
      </c>
      <c r="O34" s="37">
        <f>Invulblad!O20</f>
        <v>0</v>
      </c>
      <c r="P34" s="38">
        <f>Invulblad!P20</f>
        <v>0</v>
      </c>
      <c r="Q34"/>
      <c r="R34" s="15">
        <f t="shared" si="1"/>
        <v>0</v>
      </c>
    </row>
    <row r="35" spans="1:18" x14ac:dyDescent="0.25">
      <c r="A35" t="s">
        <v>17</v>
      </c>
      <c r="B35" s="37">
        <f>Invulblad!B21</f>
        <v>0</v>
      </c>
      <c r="C35" s="38">
        <f>Invulblad!C21</f>
        <v>0</v>
      </c>
      <c r="D35"/>
      <c r="E35"/>
      <c r="F35" t="s">
        <v>17</v>
      </c>
      <c r="G35" s="37">
        <f>Invulblad!G21</f>
        <v>0</v>
      </c>
      <c r="H35" s="38">
        <f>Invulblad!H21</f>
        <v>0</v>
      </c>
      <c r="I35"/>
      <c r="J35" t="s">
        <v>17</v>
      </c>
      <c r="K35" s="37">
        <f>Invulblad!K21</f>
        <v>0</v>
      </c>
      <c r="L35" s="38">
        <f>Invulblad!L21</f>
        <v>0</v>
      </c>
      <c r="M35"/>
      <c r="N35" t="s">
        <v>17</v>
      </c>
      <c r="O35" s="37">
        <f>Invulblad!O21</f>
        <v>0</v>
      </c>
      <c r="P35" s="38">
        <f>Invulblad!P21</f>
        <v>0</v>
      </c>
      <c r="Q35"/>
      <c r="R35" s="15">
        <f t="shared" si="1"/>
        <v>0</v>
      </c>
    </row>
    <row r="36" spans="1:1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8" x14ac:dyDescent="0.25">
      <c r="A37" t="s">
        <v>30</v>
      </c>
      <c r="B37">
        <f>SUM(B24:B35)+SUM(G24:G35)+SUM(K24:K35)+SUM(O24:O35)</f>
        <v>0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8" x14ac:dyDescent="0.25">
      <c r="A39" t="s">
        <v>32</v>
      </c>
      <c r="B39">
        <f>ROUND(B$7*0.3,1)</f>
        <v>0</v>
      </c>
      <c r="C39"/>
      <c r="D39" s="27"/>
      <c r="E39" s="21"/>
      <c r="F39"/>
      <c r="G39"/>
      <c r="H39"/>
      <c r="I39"/>
      <c r="J39"/>
      <c r="K39"/>
      <c r="L39"/>
      <c r="M39"/>
      <c r="N39"/>
      <c r="O39"/>
      <c r="P39"/>
      <c r="Q39"/>
    </row>
    <row r="40" spans="1:18" x14ac:dyDescent="0.25">
      <c r="A40" t="s">
        <v>62</v>
      </c>
      <c r="B40">
        <f>SUM(B9:B11)</f>
        <v>0</v>
      </c>
      <c r="C40"/>
      <c r="D40" s="27"/>
      <c r="E40" s="21"/>
      <c r="F40"/>
      <c r="G40"/>
      <c r="H40"/>
      <c r="I40"/>
      <c r="J40"/>
      <c r="K40"/>
      <c r="L40"/>
      <c r="M40"/>
      <c r="N40"/>
      <c r="O40"/>
      <c r="P40"/>
      <c r="Q40"/>
    </row>
    <row r="41" spans="1:18" x14ac:dyDescent="0.25">
      <c r="A41" t="s">
        <v>60</v>
      </c>
      <c r="B41">
        <f>IF(SUM(B9:B11)&gt;B39,0,B39-B40)</f>
        <v>0</v>
      </c>
      <c r="C41"/>
      <c r="D41" s="27"/>
      <c r="E41" s="21"/>
      <c r="F41"/>
      <c r="G41"/>
      <c r="H41"/>
      <c r="I41"/>
      <c r="J41"/>
      <c r="K41"/>
      <c r="L41"/>
      <c r="M41"/>
      <c r="N41"/>
      <c r="O41"/>
      <c r="P41"/>
      <c r="Q41"/>
    </row>
    <row r="42" spans="1:18" x14ac:dyDescent="0.25">
      <c r="A42" t="s">
        <v>64</v>
      </c>
      <c r="B42">
        <f>IF(SUM(B9:B11)&gt;B39,B40-B39,0)</f>
        <v>0</v>
      </c>
      <c r="C42"/>
      <c r="D42" s="27"/>
      <c r="E42" s="21"/>
      <c r="F42"/>
      <c r="G42"/>
      <c r="H42"/>
      <c r="I42"/>
      <c r="J42"/>
      <c r="K42"/>
      <c r="L42"/>
      <c r="M42"/>
      <c r="N42"/>
      <c r="O42"/>
      <c r="P42"/>
      <c r="Q42"/>
    </row>
    <row r="43" spans="1:18" x14ac:dyDescent="0.25">
      <c r="A43"/>
      <c r="B43"/>
      <c r="C43"/>
      <c r="D43" s="27"/>
      <c r="E43" s="21"/>
      <c r="F43"/>
      <c r="G43"/>
      <c r="H43"/>
      <c r="I43"/>
      <c r="J43"/>
      <c r="K43"/>
      <c r="L43"/>
      <c r="M43"/>
      <c r="N43"/>
      <c r="O43"/>
      <c r="P43"/>
      <c r="Q43"/>
    </row>
    <row r="44" spans="1:18" x14ac:dyDescent="0.25">
      <c r="A44" t="s">
        <v>33</v>
      </c>
      <c r="B44">
        <f>ROUND(B$7*0.12,1)</f>
        <v>0</v>
      </c>
      <c r="C44"/>
      <c r="D44" s="27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8" x14ac:dyDescent="0.25">
      <c r="A45" t="s">
        <v>63</v>
      </c>
      <c r="B45">
        <f>SUM(B12:B13)</f>
        <v>0</v>
      </c>
      <c r="C45"/>
      <c r="D45" s="27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8" x14ac:dyDescent="0.25">
      <c r="A46" t="s">
        <v>61</v>
      </c>
      <c r="B46">
        <f>IF(SUM(B12:B13)&gt;B44,0,B44-B45)</f>
        <v>0</v>
      </c>
      <c r="C46"/>
      <c r="D46" s="27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8" x14ac:dyDescent="0.25">
      <c r="A47" t="s">
        <v>64</v>
      </c>
      <c r="B47">
        <f>IF(SUM(B12:B13)&gt;B44,B45-B44,0)</f>
        <v>0</v>
      </c>
      <c r="C47"/>
      <c r="D47" s="2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8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x14ac:dyDescent="0.25">
      <c r="A49" t="s">
        <v>37</v>
      </c>
      <c r="B49" t="str">
        <f>IF(SUM(B9:B11)&lt;B39,"afdracht","subsidie")</f>
        <v>subsidie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x14ac:dyDescent="0.25">
      <c r="A50" t="s">
        <v>38</v>
      </c>
      <c r="B50" t="str">
        <f>IF(SUM(B13,B12)&lt;B44,"afdracht","subsidie")</f>
        <v>subsidie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x14ac:dyDescent="0.25">
      <c r="A52" s="28" t="s">
        <v>35</v>
      </c>
      <c r="B52" t="s">
        <v>32</v>
      </c>
      <c r="C52" t="s">
        <v>73</v>
      </c>
      <c r="D52" t="s">
        <v>12</v>
      </c>
      <c r="E52" t="s">
        <v>2</v>
      </c>
      <c r="F52" t="s">
        <v>1</v>
      </c>
      <c r="G52" t="s">
        <v>3</v>
      </c>
      <c r="H52" t="s">
        <v>40</v>
      </c>
      <c r="I52"/>
      <c r="J52"/>
      <c r="K52"/>
      <c r="L52"/>
      <c r="M52"/>
      <c r="N52"/>
      <c r="O52"/>
      <c r="P52"/>
      <c r="Q52"/>
    </row>
    <row r="53" spans="1:17" x14ac:dyDescent="0.25">
      <c r="A53" t="s">
        <v>9</v>
      </c>
      <c r="B53" s="18" t="e">
        <f t="shared" ref="B53:B61" si="2">IF((SUM($B$9:$B$11)&gt;$B$39),0,(($B$39-SUM($B$9:$B$11))*(B27+G27+K27+O27)/SUM($B$12:$B$20)))</f>
        <v>#DIV/0!</v>
      </c>
      <c r="C53" t="s">
        <v>71</v>
      </c>
      <c r="D53" t="s">
        <v>71</v>
      </c>
      <c r="E53" s="22">
        <f>Kengetallen!B5</f>
        <v>33000</v>
      </c>
      <c r="F53" s="22">
        <f>Kengetallen!$B$2</f>
        <v>26500</v>
      </c>
      <c r="G53" s="21" t="e">
        <f>IF(B53=0,0,E53-F53)</f>
        <v>#DIV/0!</v>
      </c>
      <c r="H53" s="23" t="e">
        <f t="shared" ref="H53:H54" si="3">G53*B53</f>
        <v>#DIV/0!</v>
      </c>
      <c r="I53"/>
      <c r="J53"/>
      <c r="K53"/>
      <c r="L53"/>
      <c r="M53"/>
      <c r="N53"/>
      <c r="O53"/>
      <c r="P53"/>
      <c r="Q53"/>
    </row>
    <row r="54" spans="1:17" x14ac:dyDescent="0.25">
      <c r="A54" t="s">
        <v>10</v>
      </c>
      <c r="B54" s="18" t="e">
        <f t="shared" si="2"/>
        <v>#DIV/0!</v>
      </c>
      <c r="C54" t="s">
        <v>71</v>
      </c>
      <c r="D54" t="s">
        <v>71</v>
      </c>
      <c r="E54" s="22">
        <f>Kengetallen!B6</f>
        <v>30000</v>
      </c>
      <c r="F54" s="22">
        <f>Kengetallen!$B$3</f>
        <v>23100</v>
      </c>
      <c r="G54" s="21" t="e">
        <f>IF(B54=0,0,E54-F54)</f>
        <v>#DIV/0!</v>
      </c>
      <c r="H54" s="23" t="e">
        <f t="shared" si="3"/>
        <v>#DIV/0!</v>
      </c>
      <c r="I54"/>
      <c r="J54"/>
      <c r="K54"/>
      <c r="L54"/>
      <c r="M54"/>
      <c r="N54"/>
      <c r="O54"/>
      <c r="P54"/>
      <c r="Q54"/>
    </row>
    <row r="55" spans="1:17" x14ac:dyDescent="0.25">
      <c r="A55" t="s">
        <v>47</v>
      </c>
      <c r="B55" s="18" t="e">
        <f t="shared" si="2"/>
        <v>#DIV/0!</v>
      </c>
      <c r="C55" s="19">
        <f t="shared" ref="C55:C61" si="4">IF($B$41&gt;0,IF(B14&gt;0,(B29*C29+G29*H29+K29*L29+O29*P29)/B14,0),0)</f>
        <v>0</v>
      </c>
      <c r="D55" s="20">
        <f>Kengetallen!$B$12</f>
        <v>0.15</v>
      </c>
      <c r="E55" s="21">
        <f>C55*D55</f>
        <v>0</v>
      </c>
      <c r="F55" s="22">
        <f>Kengetallen!$B$3</f>
        <v>23100</v>
      </c>
      <c r="G55" s="21">
        <f t="shared" ref="G55:G61" si="5">IF(E55=0,0,E55-F55)</f>
        <v>0</v>
      </c>
      <c r="H55" s="23" t="e">
        <f t="shared" ref="H55:H57" si="6">G55*B55</f>
        <v>#DIV/0!</v>
      </c>
      <c r="I55"/>
      <c r="J55"/>
      <c r="K55"/>
      <c r="L55"/>
      <c r="M55"/>
      <c r="N55"/>
      <c r="O55"/>
      <c r="P55"/>
      <c r="Q55"/>
    </row>
    <row r="56" spans="1:17" x14ac:dyDescent="0.25">
      <c r="A56" t="s">
        <v>43</v>
      </c>
      <c r="B56" s="18" t="e">
        <f t="shared" si="2"/>
        <v>#DIV/0!</v>
      </c>
      <c r="C56" s="19">
        <f t="shared" si="4"/>
        <v>0</v>
      </c>
      <c r="D56" s="20">
        <f>Kengetallen!$B$12</f>
        <v>0.15</v>
      </c>
      <c r="E56" s="21">
        <f t="shared" ref="E56:E61" si="7">C56*D56</f>
        <v>0</v>
      </c>
      <c r="F56" s="22">
        <f>Kengetallen!$B$4</f>
        <v>19700</v>
      </c>
      <c r="G56" s="21">
        <f t="shared" si="5"/>
        <v>0</v>
      </c>
      <c r="H56" s="23" t="e">
        <f t="shared" si="6"/>
        <v>#DIV/0!</v>
      </c>
      <c r="I56"/>
      <c r="J56"/>
      <c r="K56"/>
      <c r="L56"/>
      <c r="M56"/>
      <c r="N56"/>
      <c r="O56"/>
      <c r="P56"/>
      <c r="Q56"/>
    </row>
    <row r="57" spans="1:17" x14ac:dyDescent="0.25">
      <c r="A57" t="s">
        <v>26</v>
      </c>
      <c r="B57" s="18" t="e">
        <f t="shared" si="2"/>
        <v>#DIV/0!</v>
      </c>
      <c r="C57" s="19">
        <f t="shared" si="4"/>
        <v>0</v>
      </c>
      <c r="D57" s="20">
        <f>Kengetallen!$B$13</f>
        <v>0.2</v>
      </c>
      <c r="E57" s="21">
        <f>C57*D57</f>
        <v>0</v>
      </c>
      <c r="F57" s="22">
        <f>Kengetallen!$B$2</f>
        <v>26500</v>
      </c>
      <c r="G57" s="21">
        <f t="shared" si="5"/>
        <v>0</v>
      </c>
      <c r="H57" s="23" t="e">
        <f t="shared" si="6"/>
        <v>#DIV/0!</v>
      </c>
      <c r="I57"/>
      <c r="J57"/>
      <c r="K57"/>
      <c r="L57"/>
      <c r="M57"/>
      <c r="N57"/>
      <c r="O57"/>
      <c r="P57"/>
      <c r="Q57"/>
    </row>
    <row r="58" spans="1:17" x14ac:dyDescent="0.25">
      <c r="A58" t="s">
        <v>45</v>
      </c>
      <c r="B58" s="18" t="e">
        <f t="shared" si="2"/>
        <v>#DIV/0!</v>
      </c>
      <c r="C58" s="19">
        <f t="shared" si="4"/>
        <v>0</v>
      </c>
      <c r="D58" s="20">
        <f>Kengetallen!B14</f>
        <v>0.15</v>
      </c>
      <c r="E58" s="21">
        <f t="shared" si="7"/>
        <v>0</v>
      </c>
      <c r="F58" s="22">
        <f>Kengetallen!B3</f>
        <v>23100</v>
      </c>
      <c r="G58" s="21">
        <f t="shared" si="5"/>
        <v>0</v>
      </c>
      <c r="H58" s="23" t="e">
        <f>G58*B58</f>
        <v>#DIV/0!</v>
      </c>
      <c r="I58"/>
      <c r="J58"/>
      <c r="K58"/>
      <c r="L58"/>
      <c r="M58"/>
      <c r="N58"/>
      <c r="O58"/>
      <c r="P58"/>
      <c r="Q58"/>
    </row>
    <row r="59" spans="1:17" x14ac:dyDescent="0.25">
      <c r="A59" t="s">
        <v>44</v>
      </c>
      <c r="B59" s="18" t="e">
        <f t="shared" si="2"/>
        <v>#DIV/0!</v>
      </c>
      <c r="C59" s="19">
        <f t="shared" si="4"/>
        <v>0</v>
      </c>
      <c r="D59" s="20">
        <f>Kengetallen!B14</f>
        <v>0.15</v>
      </c>
      <c r="E59" s="21">
        <f t="shared" si="7"/>
        <v>0</v>
      </c>
      <c r="F59" s="22">
        <f>Kengetallen!B4</f>
        <v>19700</v>
      </c>
      <c r="G59" s="21">
        <f t="shared" si="5"/>
        <v>0</v>
      </c>
      <c r="H59" s="23" t="e">
        <f t="shared" ref="H59:H61" si="8">G59*B59</f>
        <v>#DIV/0!</v>
      </c>
      <c r="I59"/>
      <c r="J59"/>
      <c r="K59"/>
      <c r="L59"/>
      <c r="M59"/>
      <c r="N59"/>
      <c r="O59"/>
      <c r="P59"/>
      <c r="Q59"/>
    </row>
    <row r="60" spans="1:17" x14ac:dyDescent="0.25">
      <c r="A60" t="s">
        <v>16</v>
      </c>
      <c r="B60" s="18" t="e">
        <f t="shared" si="2"/>
        <v>#DIV/0!</v>
      </c>
      <c r="C60" s="19">
        <f t="shared" si="4"/>
        <v>0</v>
      </c>
      <c r="D60" s="20">
        <f>Kengetallen!B15</f>
        <v>0.2</v>
      </c>
      <c r="E60" s="21">
        <f t="shared" si="7"/>
        <v>0</v>
      </c>
      <c r="F60" s="22">
        <f>Kengetallen!B2</f>
        <v>26500</v>
      </c>
      <c r="G60" s="21">
        <f t="shared" si="5"/>
        <v>0</v>
      </c>
      <c r="H60" s="23" t="e">
        <f t="shared" si="8"/>
        <v>#DIV/0!</v>
      </c>
      <c r="I60"/>
      <c r="J60"/>
      <c r="K60"/>
      <c r="L60"/>
      <c r="M60"/>
      <c r="N60"/>
      <c r="O60"/>
      <c r="P60"/>
      <c r="Q60"/>
    </row>
    <row r="61" spans="1:17" x14ac:dyDescent="0.25">
      <c r="A61" t="s">
        <v>17</v>
      </c>
      <c r="B61" s="18" t="e">
        <f t="shared" si="2"/>
        <v>#DIV/0!</v>
      </c>
      <c r="C61" s="19">
        <f t="shared" si="4"/>
        <v>0</v>
      </c>
      <c r="D61" s="20">
        <f>Kengetallen!B16</f>
        <v>0.2</v>
      </c>
      <c r="E61" s="21">
        <f t="shared" si="7"/>
        <v>0</v>
      </c>
      <c r="F61" s="22">
        <f>Kengetallen!B2</f>
        <v>26500</v>
      </c>
      <c r="G61" s="21">
        <f t="shared" si="5"/>
        <v>0</v>
      </c>
      <c r="H61" s="23" t="e">
        <f t="shared" si="8"/>
        <v>#DIV/0!</v>
      </c>
      <c r="I61"/>
      <c r="J61"/>
      <c r="K61"/>
      <c r="L61"/>
      <c r="M61"/>
      <c r="N61"/>
      <c r="O61"/>
      <c r="P61"/>
      <c r="Q61"/>
    </row>
    <row r="62" spans="1:17" x14ac:dyDescent="0.25">
      <c r="A62"/>
      <c r="B62" s="20"/>
      <c r="C62" s="20"/>
      <c r="D62" s="20"/>
      <c r="E62" s="21"/>
      <c r="F62" s="22"/>
      <c r="G62" s="21"/>
      <c r="H62" s="23"/>
      <c r="I62"/>
      <c r="J62"/>
      <c r="K62"/>
      <c r="L62"/>
      <c r="M62"/>
      <c r="N62"/>
      <c r="O62"/>
      <c r="P62"/>
      <c r="Q62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5">
      <c r="A64" s="28" t="s">
        <v>36</v>
      </c>
      <c r="B64" t="s">
        <v>66</v>
      </c>
      <c r="C64" t="s">
        <v>73</v>
      </c>
      <c r="D64" t="s">
        <v>12</v>
      </c>
      <c r="E64" t="s">
        <v>2</v>
      </c>
      <c r="F64" t="s">
        <v>41</v>
      </c>
      <c r="G64" t="s">
        <v>3</v>
      </c>
      <c r="H64" t="s">
        <v>40</v>
      </c>
      <c r="I64"/>
      <c r="J64" s="21"/>
      <c r="K64"/>
      <c r="L64"/>
      <c r="M64"/>
      <c r="N64"/>
      <c r="O64"/>
      <c r="P64"/>
      <c r="Q64"/>
    </row>
    <row r="65" spans="1:17" x14ac:dyDescent="0.25">
      <c r="A65" t="s">
        <v>7</v>
      </c>
      <c r="B65" s="18" t="e">
        <f t="shared" ref="B65:B67" si="9">IF((SUM($B$12:$B$13)&gt;$B$44),0,(($B$44-SUM($B$12:$B$13))*(B26+G26+K26+O26)/(SUM($B$9:$B$11)+SUM($B$14:$B$20))))</f>
        <v>#DIV/0!</v>
      </c>
      <c r="C65" t="s">
        <v>71</v>
      </c>
      <c r="D65" t="s">
        <v>71</v>
      </c>
      <c r="E65" t="s">
        <v>71</v>
      </c>
      <c r="F65" t="s">
        <v>71</v>
      </c>
      <c r="G65" t="s">
        <v>71</v>
      </c>
      <c r="H65">
        <v>0</v>
      </c>
      <c r="I65"/>
      <c r="J65" s="21"/>
      <c r="K65"/>
      <c r="L65"/>
      <c r="M65"/>
      <c r="N65"/>
      <c r="O65"/>
      <c r="P65"/>
      <c r="Q65"/>
    </row>
    <row r="66" spans="1:17" x14ac:dyDescent="0.25">
      <c r="A66" t="s">
        <v>46</v>
      </c>
      <c r="B66" s="18" t="e">
        <f t="shared" si="9"/>
        <v>#DIV/0!</v>
      </c>
      <c r="C66" t="s">
        <v>71</v>
      </c>
      <c r="D66" t="s">
        <v>71</v>
      </c>
      <c r="E66" t="s">
        <v>71</v>
      </c>
      <c r="F66" t="s">
        <v>71</v>
      </c>
      <c r="G66" t="s">
        <v>71</v>
      </c>
      <c r="H66">
        <v>0</v>
      </c>
      <c r="I66"/>
      <c r="J66" s="21"/>
      <c r="K66"/>
      <c r="L66"/>
      <c r="M66"/>
      <c r="N66"/>
      <c r="O66"/>
      <c r="P66"/>
      <c r="Q66"/>
    </row>
    <row r="67" spans="1:17" x14ac:dyDescent="0.25">
      <c r="A67" t="s">
        <v>8</v>
      </c>
      <c r="B67" s="18" t="e">
        <f t="shared" si="9"/>
        <v>#DIV/0!</v>
      </c>
      <c r="C67" t="s">
        <v>71</v>
      </c>
      <c r="D67" t="s">
        <v>71</v>
      </c>
      <c r="E67" t="s">
        <v>71</v>
      </c>
      <c r="F67" t="s">
        <v>71</v>
      </c>
      <c r="G67" t="s">
        <v>71</v>
      </c>
      <c r="H67">
        <v>0</v>
      </c>
      <c r="I67"/>
      <c r="J67" s="21"/>
      <c r="K67"/>
      <c r="L67"/>
      <c r="M67"/>
      <c r="N67"/>
      <c r="O67"/>
      <c r="P67"/>
      <c r="Q67"/>
    </row>
    <row r="68" spans="1:17" x14ac:dyDescent="0.25">
      <c r="A68" t="s">
        <v>47</v>
      </c>
      <c r="B68" s="18" t="e">
        <f t="shared" ref="B68:B74" si="10">IF((SUM($B$12:$B$13)&gt;$B$44),0,(($B$44-SUM($B$12:$B$13))*(B29+G29+K29+O29)/(SUM($B$9:$B$11)+SUM($B$14:$B$20))))</f>
        <v>#DIV/0!</v>
      </c>
      <c r="C68" s="19">
        <f t="shared" ref="C68:C74" si="11">IF($B$46&gt;0,IF(B14&gt;0,(B29*C29+G29*H29+K29*L29+O29*P29)/B14,0),0)</f>
        <v>0</v>
      </c>
      <c r="D68" s="20">
        <f>Kengetallen!$B$12</f>
        <v>0.15</v>
      </c>
      <c r="E68" s="21">
        <f t="shared" ref="E68:E74" si="12">C68*D68</f>
        <v>0</v>
      </c>
      <c r="F68" s="22">
        <f>Kengetallen!$B$6</f>
        <v>30000</v>
      </c>
      <c r="G68" s="21">
        <f t="shared" ref="G68:G74" si="13">IF(E68=0,0,E68-F68)</f>
        <v>0</v>
      </c>
      <c r="H68" s="23">
        <f t="shared" ref="H68:H74" si="14">IF(G68&gt;0,G68*B68,0)</f>
        <v>0</v>
      </c>
      <c r="I68"/>
      <c r="J68"/>
      <c r="K68"/>
      <c r="L68"/>
      <c r="M68"/>
      <c r="N68"/>
      <c r="O68"/>
      <c r="P68"/>
      <c r="Q68"/>
    </row>
    <row r="69" spans="1:17" x14ac:dyDescent="0.25">
      <c r="A69" t="s">
        <v>43</v>
      </c>
      <c r="B69" s="18" t="e">
        <f t="shared" si="10"/>
        <v>#DIV/0!</v>
      </c>
      <c r="C69" s="19">
        <f t="shared" si="11"/>
        <v>0</v>
      </c>
      <c r="D69" s="20">
        <f>Kengetallen!$B$12</f>
        <v>0.15</v>
      </c>
      <c r="E69" s="21">
        <f t="shared" si="12"/>
        <v>0</v>
      </c>
      <c r="F69" s="22">
        <f>Kengetallen!B6</f>
        <v>30000</v>
      </c>
      <c r="G69" s="21">
        <f t="shared" si="13"/>
        <v>0</v>
      </c>
      <c r="H69" s="23">
        <f t="shared" si="14"/>
        <v>0</v>
      </c>
      <c r="I69"/>
      <c r="J69"/>
      <c r="K69"/>
      <c r="L69"/>
      <c r="M69"/>
      <c r="N69"/>
      <c r="O69"/>
      <c r="P69"/>
      <c r="Q69"/>
    </row>
    <row r="70" spans="1:17" x14ac:dyDescent="0.25">
      <c r="A70" t="s">
        <v>26</v>
      </c>
      <c r="B70" s="18" t="e">
        <f t="shared" si="10"/>
        <v>#DIV/0!</v>
      </c>
      <c r="C70" s="19">
        <f t="shared" si="11"/>
        <v>0</v>
      </c>
      <c r="D70" s="20">
        <f>Kengetallen!$B$13</f>
        <v>0.2</v>
      </c>
      <c r="E70" s="21">
        <f t="shared" si="12"/>
        <v>0</v>
      </c>
      <c r="F70" s="22">
        <f>Kengetallen!$B$5</f>
        <v>33000</v>
      </c>
      <c r="G70" s="21">
        <f t="shared" si="13"/>
        <v>0</v>
      </c>
      <c r="H70" s="23">
        <f t="shared" si="14"/>
        <v>0</v>
      </c>
      <c r="I70"/>
      <c r="J70"/>
      <c r="K70"/>
      <c r="L70"/>
      <c r="M70"/>
      <c r="N70"/>
      <c r="O70"/>
      <c r="P70"/>
      <c r="Q70"/>
    </row>
    <row r="71" spans="1:17" x14ac:dyDescent="0.25">
      <c r="A71" t="s">
        <v>45</v>
      </c>
      <c r="B71" s="18" t="e">
        <f t="shared" si="10"/>
        <v>#DIV/0!</v>
      </c>
      <c r="C71" s="19">
        <f t="shared" si="11"/>
        <v>0</v>
      </c>
      <c r="D71" s="20">
        <f>Kengetallen!$B$12</f>
        <v>0.15</v>
      </c>
      <c r="E71" s="21">
        <f t="shared" si="12"/>
        <v>0</v>
      </c>
      <c r="F71" s="22">
        <f>Kengetallen!B6</f>
        <v>30000</v>
      </c>
      <c r="G71" s="21">
        <f t="shared" si="13"/>
        <v>0</v>
      </c>
      <c r="H71" s="23">
        <f t="shared" si="14"/>
        <v>0</v>
      </c>
      <c r="I71"/>
      <c r="J71"/>
      <c r="K71"/>
      <c r="L71"/>
      <c r="M71"/>
      <c r="N71"/>
      <c r="O71"/>
      <c r="P71"/>
      <c r="Q71"/>
    </row>
    <row r="72" spans="1:17" x14ac:dyDescent="0.25">
      <c r="A72" t="s">
        <v>44</v>
      </c>
      <c r="B72" s="18" t="e">
        <f t="shared" si="10"/>
        <v>#DIV/0!</v>
      </c>
      <c r="C72" s="19">
        <f t="shared" si="11"/>
        <v>0</v>
      </c>
      <c r="D72" s="20">
        <f>Kengetallen!$B$12</f>
        <v>0.15</v>
      </c>
      <c r="E72" s="21">
        <f t="shared" si="12"/>
        <v>0</v>
      </c>
      <c r="F72" s="22">
        <f>Kengetallen!B6</f>
        <v>30000</v>
      </c>
      <c r="G72" s="21">
        <f t="shared" si="13"/>
        <v>0</v>
      </c>
      <c r="H72" s="23">
        <f t="shared" si="14"/>
        <v>0</v>
      </c>
      <c r="I72"/>
      <c r="J72"/>
      <c r="K72"/>
      <c r="L72"/>
      <c r="M72"/>
      <c r="N72"/>
      <c r="O72"/>
      <c r="P72"/>
      <c r="Q72"/>
    </row>
    <row r="73" spans="1:17" x14ac:dyDescent="0.25">
      <c r="A73" t="s">
        <v>16</v>
      </c>
      <c r="B73" s="18" t="e">
        <f t="shared" si="10"/>
        <v>#DIV/0!</v>
      </c>
      <c r="C73" s="19">
        <f t="shared" si="11"/>
        <v>0</v>
      </c>
      <c r="D73" s="20">
        <f>Kengetallen!$B$13</f>
        <v>0.2</v>
      </c>
      <c r="E73" s="21">
        <f t="shared" si="12"/>
        <v>0</v>
      </c>
      <c r="F73" s="22">
        <f>Kengetallen!B5</f>
        <v>33000</v>
      </c>
      <c r="G73" s="21">
        <f t="shared" si="13"/>
        <v>0</v>
      </c>
      <c r="H73" s="23">
        <f t="shared" si="14"/>
        <v>0</v>
      </c>
      <c r="I73"/>
      <c r="J73"/>
      <c r="K73"/>
      <c r="L73"/>
      <c r="M73"/>
      <c r="N73"/>
      <c r="O73"/>
      <c r="P73"/>
      <c r="Q73"/>
    </row>
    <row r="74" spans="1:17" x14ac:dyDescent="0.25">
      <c r="A74" t="s">
        <v>17</v>
      </c>
      <c r="B74" s="18" t="e">
        <f t="shared" si="10"/>
        <v>#DIV/0!</v>
      </c>
      <c r="C74" s="19">
        <f t="shared" si="11"/>
        <v>0</v>
      </c>
      <c r="D74" s="20">
        <f>Kengetallen!$B$13</f>
        <v>0.2</v>
      </c>
      <c r="E74" s="21">
        <f t="shared" si="12"/>
        <v>0</v>
      </c>
      <c r="F74" s="22">
        <f>Kengetallen!B5</f>
        <v>33000</v>
      </c>
      <c r="G74" s="21">
        <f t="shared" si="13"/>
        <v>0</v>
      </c>
      <c r="H74" s="23">
        <f t="shared" si="14"/>
        <v>0</v>
      </c>
      <c r="I74"/>
      <c r="J74"/>
      <c r="K74"/>
      <c r="L74"/>
      <c r="M74"/>
      <c r="N74"/>
      <c r="O74"/>
      <c r="P74"/>
      <c r="Q74"/>
    </row>
    <row r="75" spans="1:17" x14ac:dyDescent="0.25">
      <c r="A75"/>
      <c r="B75" s="20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5">
      <c r="A76" s="28" t="s">
        <v>49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5">
      <c r="A77" t="s">
        <v>50</v>
      </c>
      <c r="B77">
        <f>SUM(B9:B11)</f>
        <v>0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5">
      <c r="A78" t="s">
        <v>51</v>
      </c>
      <c r="B78">
        <f>IF(SUM(B9:B11)&gt;B39,SUM(B9:B11)-B39,0)</f>
        <v>0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 t="s">
        <v>49</v>
      </c>
      <c r="B79">
        <f>B78*Kengetallen!B23</f>
        <v>0</v>
      </c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5">
      <c r="A81" s="28" t="s">
        <v>52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5">
      <c r="A82" t="s">
        <v>53</v>
      </c>
      <c r="B82">
        <f>SUM(B12:B13)</f>
        <v>0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 t="s">
        <v>51</v>
      </c>
      <c r="B83">
        <f>IF(SUM(B12:B13)&gt;B44,SUM(B12:B13)-B44,0)</f>
        <v>0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 t="s">
        <v>52</v>
      </c>
      <c r="B84">
        <f>B83*Kengetallen!B31</f>
        <v>0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5">
      <c r="A86" t="s">
        <v>39</v>
      </c>
      <c r="B86" t="s">
        <v>34</v>
      </c>
      <c r="C86" s="17" t="e">
        <f>SUM(H53:H74)</f>
        <v>#DIV/0!</v>
      </c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/>
      <c r="B87" t="s">
        <v>42</v>
      </c>
      <c r="C87" s="17">
        <f>B79+B84</f>
        <v>0</v>
      </c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A88" s="28"/>
      <c r="B88" t="s">
        <v>4</v>
      </c>
      <c r="C88" s="17" t="e">
        <f>IF(C86&gt;C87,C86-C87,C87-C86)</f>
        <v>#DIV/0!</v>
      </c>
      <c r="D88" t="e">
        <f>IF(C86&gt;C87,"afdracht","subsidie")</f>
        <v>#DIV/0!</v>
      </c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 s="24"/>
    </row>
    <row r="95" spans="1:17" x14ac:dyDescent="0.25">
      <c r="E95" s="16"/>
    </row>
    <row r="98" spans="1:5" x14ac:dyDescent="0.25">
      <c r="A98" s="24"/>
    </row>
    <row r="100" spans="1:5" x14ac:dyDescent="0.25">
      <c r="E100" s="16"/>
    </row>
  </sheetData>
  <sheetProtection algorithmName="SHA-512" hashValue="CW/5/qkauOL69k+PS6hleQ5mRI/EoWNt9vXJcq1NYAWJYf6B4UbyVl04h9Qi0vE02CypqmH+t1Abt6uyUDprCg==" saltValue="qJLpLxN4r7HVKZMHrSN4ZA==" spinCount="100000" sheet="1" objects="1" scenarios="1"/>
  <dataConsolidate/>
  <conditionalFormatting sqref="B37">
    <cfRule type="cellIs" dxfId="3" priority="7" operator="notEqual">
      <formula>$B$7</formula>
    </cfRule>
    <cfRule type="cellIs" dxfId="2" priority="8" operator="equal">
      <formula>$B$7</formula>
    </cfRule>
  </conditionalFormatting>
  <conditionalFormatting sqref="R24:R35">
    <cfRule type="cellIs" dxfId="1" priority="5" operator="notEqual">
      <formula>B9</formula>
    </cfRule>
    <cfRule type="cellIs" dxfId="0" priority="6" operator="equal">
      <formula>B9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1F25-9954-434E-9BB1-7226196450C9}">
  <dimension ref="A1:C32"/>
  <sheetViews>
    <sheetView workbookViewId="0">
      <selection activeCell="G17" sqref="G17"/>
    </sheetView>
  </sheetViews>
  <sheetFormatPr defaultRowHeight="15" x14ac:dyDescent="0.25"/>
  <cols>
    <col min="1" max="1" width="50.85546875" customWidth="1"/>
    <col min="2" max="2" width="53.140625" customWidth="1"/>
  </cols>
  <sheetData>
    <row r="1" spans="1:2" ht="15.75" thickBot="1" x14ac:dyDescent="0.3">
      <c r="A1" s="1" t="s">
        <v>5</v>
      </c>
      <c r="B1" s="2" t="s">
        <v>6</v>
      </c>
    </row>
    <row r="2" spans="1:2" ht="15.75" thickBot="1" x14ac:dyDescent="0.3">
      <c r="A2" s="3" t="s">
        <v>7</v>
      </c>
      <c r="B2" s="4">
        <v>26500</v>
      </c>
    </row>
    <row r="3" spans="1:2" ht="15.75" thickBot="1" x14ac:dyDescent="0.3">
      <c r="A3" s="3" t="s">
        <v>46</v>
      </c>
      <c r="B3" s="5">
        <v>23100</v>
      </c>
    </row>
    <row r="4" spans="1:2" ht="15.75" thickBot="1" x14ac:dyDescent="0.3">
      <c r="A4" s="3" t="s">
        <v>8</v>
      </c>
      <c r="B4" s="4">
        <v>19700</v>
      </c>
    </row>
    <row r="5" spans="1:2" ht="15.75" thickBot="1" x14ac:dyDescent="0.3">
      <c r="A5" s="3" t="s">
        <v>9</v>
      </c>
      <c r="B5" s="5">
        <v>33000</v>
      </c>
    </row>
    <row r="6" spans="1:2" ht="15.75" thickBot="1" x14ac:dyDescent="0.3">
      <c r="A6" s="3" t="s">
        <v>10</v>
      </c>
      <c r="B6" s="4">
        <v>30000</v>
      </c>
    </row>
    <row r="10" spans="1:2" ht="15.75" thickBot="1" x14ac:dyDescent="0.3"/>
    <row r="11" spans="1:2" ht="15.75" thickBot="1" x14ac:dyDescent="0.3">
      <c r="A11" s="6" t="s">
        <v>11</v>
      </c>
      <c r="B11" s="7" t="s">
        <v>12</v>
      </c>
    </row>
    <row r="12" spans="1:2" ht="15.75" thickBot="1" x14ac:dyDescent="0.3">
      <c r="A12" s="3" t="s">
        <v>13</v>
      </c>
      <c r="B12" s="8">
        <v>0.15</v>
      </c>
    </row>
    <row r="13" spans="1:2" ht="15.75" thickBot="1" x14ac:dyDescent="0.3">
      <c r="A13" s="3" t="s">
        <v>14</v>
      </c>
      <c r="B13" s="9">
        <v>0.2</v>
      </c>
    </row>
    <row r="14" spans="1:2" ht="15.75" thickBot="1" x14ac:dyDescent="0.3">
      <c r="A14" s="3" t="s">
        <v>15</v>
      </c>
      <c r="B14" s="8">
        <v>0.15</v>
      </c>
    </row>
    <row r="15" spans="1:2" ht="15.75" thickBot="1" x14ac:dyDescent="0.3">
      <c r="A15" s="3" t="s">
        <v>16</v>
      </c>
      <c r="B15" s="9">
        <v>0.2</v>
      </c>
    </row>
    <row r="16" spans="1:2" ht="15.75" thickBot="1" x14ac:dyDescent="0.3">
      <c r="A16" s="3" t="s">
        <v>17</v>
      </c>
      <c r="B16" s="8">
        <v>0.2</v>
      </c>
    </row>
    <row r="18" spans="1:3" x14ac:dyDescent="0.25">
      <c r="A18" s="10" t="s">
        <v>18</v>
      </c>
      <c r="B18" s="10"/>
    </row>
    <row r="19" spans="1:3" x14ac:dyDescent="0.25">
      <c r="A19" s="11" t="s">
        <v>19</v>
      </c>
      <c r="B19" s="12">
        <v>292000</v>
      </c>
    </row>
    <row r="20" spans="1:3" x14ac:dyDescent="0.25">
      <c r="A20" s="11" t="s">
        <v>0</v>
      </c>
      <c r="B20" s="35">
        <v>0.2</v>
      </c>
      <c r="C20" t="s">
        <v>68</v>
      </c>
    </row>
    <row r="21" spans="1:3" x14ac:dyDescent="0.25">
      <c r="A21" s="11" t="s">
        <v>67</v>
      </c>
      <c r="B21" s="12">
        <f>B19*B20</f>
        <v>58400</v>
      </c>
    </row>
    <row r="22" spans="1:3" x14ac:dyDescent="0.25">
      <c r="A22" s="11" t="s">
        <v>20</v>
      </c>
      <c r="B22" s="36">
        <v>26500</v>
      </c>
      <c r="C22" t="s">
        <v>69</v>
      </c>
    </row>
    <row r="23" spans="1:3" x14ac:dyDescent="0.25">
      <c r="A23" s="34" t="s">
        <v>21</v>
      </c>
      <c r="B23" s="13">
        <f>ROUND(B21-B22,-3)</f>
        <v>32000</v>
      </c>
    </row>
    <row r="26" spans="1:3" x14ac:dyDescent="0.25">
      <c r="A26" s="10" t="s">
        <v>22</v>
      </c>
      <c r="B26" s="10"/>
    </row>
    <row r="27" spans="1:3" x14ac:dyDescent="0.25">
      <c r="A27" s="11" t="s">
        <v>19</v>
      </c>
      <c r="B27" s="12">
        <v>292000</v>
      </c>
    </row>
    <row r="28" spans="1:3" x14ac:dyDescent="0.25">
      <c r="A28" s="11" t="s">
        <v>0</v>
      </c>
      <c r="B28" s="35">
        <v>0.2</v>
      </c>
      <c r="C28" t="s">
        <v>68</v>
      </c>
    </row>
    <row r="29" spans="1:3" x14ac:dyDescent="0.25">
      <c r="A29" s="11" t="s">
        <v>67</v>
      </c>
      <c r="B29" s="12">
        <f>B27*B28</f>
        <v>58400</v>
      </c>
    </row>
    <row r="30" spans="1:3" x14ac:dyDescent="0.25">
      <c r="A30" s="11" t="s">
        <v>23</v>
      </c>
      <c r="B30" s="36">
        <v>33000</v>
      </c>
      <c r="C30" t="s">
        <v>69</v>
      </c>
    </row>
    <row r="31" spans="1:3" x14ac:dyDescent="0.25">
      <c r="A31" s="34" t="s">
        <v>24</v>
      </c>
      <c r="B31" s="13">
        <f>ROUND(B29-B30,-3)</f>
        <v>25000</v>
      </c>
    </row>
    <row r="32" spans="1:3" x14ac:dyDescent="0.25">
      <c r="A32" s="14"/>
      <c r="B32" s="14"/>
      <c r="C32" s="14"/>
    </row>
  </sheetData>
  <sheetProtection algorithmName="SHA-512" hashValue="qCvZi19ZI22yXgeY05Decb4G7W4RFZd+cf/JAupTqsT5v/gCLNZZzo4txsAw+ihzANSVxKPVR82FFz43OuDGkg==" saltValue="8oe7yv6fmc3V+GyqLFWT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Invulblad</vt:lpstr>
      <vt:lpstr>Berekeningsblad</vt:lpstr>
      <vt:lpstr>Kengetallen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Poelarends, Anton</dc:creator>
  <cp:lastModifiedBy>Poelarends, Anton</cp:lastModifiedBy>
  <dcterms:created xsi:type="dcterms:W3CDTF">2023-07-03T08:15:06Z</dcterms:created>
  <dcterms:modified xsi:type="dcterms:W3CDTF">2023-11-15T07:53:56Z</dcterms:modified>
</cp:coreProperties>
</file>